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DEBT\DEBT REPORTING\"/>
    </mc:Choice>
  </mc:AlternateContent>
  <bookViews>
    <workbookView xWindow="0" yWindow="0" windowWidth="28800" windowHeight="12300" tabRatio="685"/>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0" i="4"/>
  <c r="I12" i="3" l="1"/>
  <c r="I11" i="3"/>
  <c r="I10" i="3"/>
  <c r="H12" i="3"/>
  <c r="H11" i="3"/>
  <c r="H10" i="3"/>
  <c r="B12" i="4" l="1"/>
  <c r="D10" i="3" l="1"/>
  <c r="D11" i="3"/>
  <c r="E11" i="3"/>
  <c r="D12" i="3"/>
  <c r="E12"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<sst xmlns="http://schemas.openxmlformats.org/spreadsheetml/2006/main" count="441" uniqueCount="313">
  <si>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</si>
  <si>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</si>
  <si>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</si>
  <si>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</si>
  <si>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</si>
  <si>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</si>
  <si>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</si>
  <si>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</si>
  <si>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</si>
  <si>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</si>
  <si>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</si>
  <si>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</si>
  <si>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</si>
  <si>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</si>
  <si>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</si>
  <si>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</si>
  <si>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</si>
  <si>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</si>
  <si>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</si>
  <si>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</si>
  <si>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</si>
  <si>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</si>
  <si>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</si>
  <si>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</si>
  <si>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</si>
  <si>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</si>
  <si>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</si>
  <si>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</si>
  <si>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</si>
  <si>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</si>
  <si>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</si>
  <si>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</si>
  <si>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</si>
  <si>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</si>
  <si>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</si>
  <si>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</si>
  <si>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</si>
  <si>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</si>
  <si>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</si>
  <si>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</si>
  <si>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</si>
  <si>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</si>
  <si>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</si>
  <si>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</si>
  <si>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</si>
  <si>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</si>
  <si>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</si>
  <si>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</si>
  <si>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</si>
  <si>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</si>
  <si>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</si>
  <si>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</si>
  <si>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</si>
  <si>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</si>
  <si>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</si>
  <si>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</si>
  <si>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</si>
  <si>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</si>
  <si>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</si>
  <si>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</si>
  <si>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</si>
  <si>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</si>
  <si>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</si>
  <si>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</si>
  <si>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</si>
  <si>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</si>
  <si>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</si>
  <si>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</si>
  <si>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</si>
  <si>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</si>
  <si>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</si>
  <si>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</si>
  <si>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</si>
  <si>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</si>
  <si>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</si>
  <si>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</si>
  <si>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</si>
  <si>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</si>
  <si>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</si>
  <si>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</si>
  <si>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</si>
  <si>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</si>
  <si>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</si>
  <si>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</si>
  <si>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</si>
  <si>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</si>
  <si>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</si>
  <si>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</si>
  <si>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</si>
  <si>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</si>
  <si>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</si>
  <si>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</si>
  <si>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</si>
  <si>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</si>
  <si>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</si>
  <si>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</si>
  <si>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</si>
  <si>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</si>
  <si>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</si>
  <si>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</si>
  <si>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</si>
  <si>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</si>
  <si>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</si>
  <si>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</si>
  <si>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</si>
  <si>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</si>
  <si>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</si>
  <si>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</si>
  <si>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</si>
  <si>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</si>
  <si>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</si>
  <si>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</si>
  <si>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</si>
  <si>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</si>
  <si>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</si>
  <si>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</si>
  <si>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</si>
  <si>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</si>
  <si>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</si>
  <si>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</si>
  <si>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</si>
  <si>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</si>
  <si>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</si>
  <si>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</si>
  <si>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</si>
  <si>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</si>
  <si>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</si>
  <si>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</si>
  <si>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</si>
  <si>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</si>
  <si>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</si>
  <si>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</si>
  <si>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</si>
  <si>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</si>
  <si>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</si>
  <si>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</si>
  <si>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</si>
  <si>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</si>
  <si>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</si>
  <si>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</si>
  <si>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</si>
  <si>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</si>
  <si>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</si>
  <si>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</si>
  <si>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</si>
  <si>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</si>
  <si>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</si>
  <si>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</si>
  <si>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</si>
  <si>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</si>
  <si>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</si>
  <si>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</si>
  <si>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</si>
  <si>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</si>
  <si>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</si>
  <si>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</si>
  <si>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</si>
  <si>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</si>
  <si>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</si>
  <si>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</si>
  <si>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</si>
  <si>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</si>
  <si>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</si>
  <si>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</si>
  <si>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</si>
  <si>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</si>
  <si>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</si>
  <si>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</si>
  <si>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</si>
  <si>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</si>
  <si>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</si>
  <si>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</si>
  <si>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</si>
  <si>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</si>
  <si>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</si>
  <si>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</si>
  <si>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</si>
  <si>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</si>
  <si>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</si>
  <si>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</si>
  <si>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</si>
  <si>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</si>
  <si>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</si>
  <si>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</si>
  <si>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</si>
  <si>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</si>
  <si>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</si>
  <si>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</si>
  <si>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</si>
  <si>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</si>
  <si>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</si>
  <si>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</si>
  <si>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</si>
  <si>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</si>
  <si>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</si>
  <si>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</si>
  <si>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</si>
  <si>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</si>
  <si>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</si>
  <si>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</si>
  <si>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</si>
  <si>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</si>
  <si>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</si>
  <si>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</si>
  <si>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</si>
  <si>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</si>
  <si>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</si>
  <si>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</si>
  <si>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</si>
  <si>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</si>
  <si>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</si>
  <si>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</si>
  <si>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</si>
  <si>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</si>
  <si>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</si>
  <si>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</si>
  <si>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</si>
  <si>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</si>
  <si>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</si>
  <si>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</si>
  <si>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</si>
  <si>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</si>
  <si>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</si>
  <si>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</si>
  <si>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</si>
  <si>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</si>
  <si>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</si>
  <si>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</si>
  <si>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</si>
  <si>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</si>
  <si>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</si>
  <si>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</si>
  <si>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</si>
  <si>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</si>
  <si>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</si>
  <si>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</si>
  <si>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</si>
  <si>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</si>
  <si>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</si>
  <si>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</si>
  <si>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</si>
  <si>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</si>
  <si>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</si>
  <si>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</si>
  <si>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</si>
  <si>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</si>
  <si>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</si>
  <si>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</si>
  <si>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</si>
  <si>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</si>
  <si>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</si>
  <si>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</si>
  <si>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</si>
  <si>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</si>
  <si>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</si>
  <si>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</si>
  <si>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</si>
  <si>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</si>
  <si>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</si>
  <si>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</si>
  <si>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</si>
  <si>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</si>
  <si>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</si>
  <si>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</si>
  <si>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</si>
  <si>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</si>
  <si>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</si>
  <si>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</si>
  <si>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</si>
  <si>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</si>
  <si>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</si>
  <si>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</si>
  <si>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</si>
  <si>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</si>
  <si>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</si>
  <si>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</si>
  <si>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</si>
  <si>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</si>
  <si>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</si>
  <si>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</si>
  <si>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</si>
  <si>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</si>
  <si>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</si>
  <si>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</si>
  <si>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</si>
  <si>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</si>
  <si>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</si>
  <si>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</si>
  <si>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</si>
  <si>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</si>
  <si>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</si>
  <si>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</si>
  <si>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</si>
  <si>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</si>
  <si>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</si>
  <si>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</si>
  <si>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</si>
  <si>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</si>
  <si>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</si>
  <si>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Willacy County</t>
  </si>
  <si>
    <t>co.willacy.tx.us</t>
  </si>
  <si>
    <t>ida.martinez@co.willacy.tx.us</t>
  </si>
  <si>
    <t>Ida C Martinez</t>
  </si>
  <si>
    <t>County Auditor</t>
  </si>
  <si>
    <t>(956)689-3422</t>
  </si>
  <si>
    <t>Raymondville</t>
  </si>
  <si>
    <t>Willacy</t>
  </si>
  <si>
    <t>(956) 689-3422</t>
  </si>
  <si>
    <t xml:space="preserve">CATERPILLAR FINANCIAL SERVICES </t>
  </si>
  <si>
    <t>CNH INDUSTRIAL CAPITAL AMERICA LLC</t>
  </si>
  <si>
    <t>Source: tracer2.com, Year: 2016</t>
  </si>
  <si>
    <t>576 West Main Avenue, Room #138</t>
  </si>
  <si>
    <t>Equipment to maintain county roads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</si>
</sst>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1" xfId="0" applyNumberFormat="1" applyFont="1" applyBorder="1" applyAlignment="1" applyProtection="1">
      <alignment horizontal="left" vertical="center"/>
      <protection locked="0"/>
    </xf>
    <xf numFmtId="167" fontId="1" fillId="0" borderId="2" xfId="0" applyNumberFormat="1" applyFont="1" applyBorder="1" applyAlignment="1" applyProtection="1">
      <alignment horizontal="left" vertical="center"/>
      <protection locked="0"/>
    </xf>
  </cellXfs>
  <cellStyles count="2">
    <cellStyle name="Hyperlink" xfId="1" builtinId="8"/>
    <cellStyle name="Normal" xfId="0" builtinId="0"/>
  </cellStyles>
  <dxfs count="12">
    <dxf>
      <fill>
        <patternFill patternType="none">
          <bgColor auto="1"/>
        </patternFill>
      </fill>
    </dxf>
    <dxf>
      <fill>
        <patternFill patternType="none">
          <bgColor auto="1"/>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85" zoomScaleNormal="85" workbookViewId="0"/>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D35"/>
  <sheetViews>
    <sheetView zoomScale="85" zoomScaleNormal="85" workbookViewId="0">
      <selection activeCell="A16" sqref="A16"/>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2017</v>
      </c>
    </row>
    <row r="8" spans="1:2" x14ac:dyDescent="0.25">
      <c r="A8" s="14" t="s">
        <v>240</v>
      </c>
      <c r="B8" s="78">
        <v>42644</v>
      </c>
    </row>
    <row r="9" spans="1:2" x14ac:dyDescent="0.25">
      <c r="A9" s="14" t="s">
        <v>14</v>
      </c>
      <c r="B9" s="72">
        <f>IF(ISBLANK(B8),"",DATE(YEAR(B8)+1,MONTH(B8),DAY(B8)-1))</f>
        <v>43008</v>
      </c>
    </row>
    <row r="10" spans="1:2" x14ac:dyDescent="0.25">
      <c r="A10" s="14" t="s">
        <v>21</v>
      </c>
      <c r="B10" s="78" t="s">
        <v>300</v>
      </c>
    </row>
    <row r="11" spans="1:2" x14ac:dyDescent="0.25">
      <c r="A11" s="14" t="s">
        <v>241</v>
      </c>
      <c r="B11" s="79" t="s">
        <v>307</v>
      </c>
    </row>
    <row r="12" spans="1:2" x14ac:dyDescent="0.25">
      <c r="A12" s="14" t="s">
        <v>214</v>
      </c>
      <c r="B12" s="76" t="s">
        <v>301</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t="s">
        <v>301</v>
      </c>
    </row>
    <row r="20" spans="1:2" x14ac:dyDescent="0.25">
      <c r="A20" s="18" t="s">
        <v>246</v>
      </c>
      <c r="B20" s="76" t="s">
        <v>311</v>
      </c>
    </row>
    <row r="21" spans="1:2" x14ac:dyDescent="0.25">
      <c r="A21" s="18" t="s">
        <v>5</v>
      </c>
      <c r="B21" s="76"/>
    </row>
    <row r="22" spans="1:2" x14ac:dyDescent="0.25">
      <c r="A22" s="18" t="s">
        <v>247</v>
      </c>
      <c r="B22" s="76" t="s">
        <v>305</v>
      </c>
    </row>
    <row r="23" spans="1:2" x14ac:dyDescent="0.25">
      <c r="A23" s="18" t="s">
        <v>248</v>
      </c>
      <c r="B23" s="80">
        <v>78580</v>
      </c>
    </row>
    <row r="24" spans="1:2" x14ac:dyDescent="0.25">
      <c r="A24" s="18" t="s">
        <v>249</v>
      </c>
      <c r="B24" s="76" t="s">
        <v>306</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11" priority="5">
      <formula>$B$25="Yes"</formula>
    </cfRule>
  </conditionalFormatting>
  <conditionalFormatting sqref="B6">
    <cfRule type="expression" dxfId="10" priority="3">
      <formula>$B$5="Other"</formula>
    </cfRule>
    <cfRule type="expression" dxfId="9" priority="4">
      <formula>$B$5="(select)"</formula>
    </cfRule>
  </conditionalFormatting>
  <conditionalFormatting sqref="B9">
    <cfRule type="expression" dxfId="8" priority="1">
      <formula>$B$8=""</formula>
    </cfRule>
    <cfRule type="cellIs" dxfId="7"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scale="7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B1" zoomScale="85" zoomScaleNormal="85" workbookViewId="0">
      <selection activeCell="L13" sqref="L13"/>
    </sheetView>
  </sheetViews>
  <sheetFormatPr defaultColWidth="0" defaultRowHeight="15.75" zeroHeight="1" x14ac:dyDescent="0.25"/>
  <cols>
    <col min="1" max="1" width="46.1406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Willacy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6" t="s">
        <v>309</v>
      </c>
      <c r="B10" s="86" t="s">
        <v>272</v>
      </c>
      <c r="C10" s="83">
        <v>9667.5</v>
      </c>
      <c r="D10" s="83">
        <f>C10-2303.84</f>
        <v>7363.66</v>
      </c>
      <c r="E10" s="84">
        <v>7989.85</v>
      </c>
      <c r="F10" s="87">
        <v>44030</v>
      </c>
      <c r="G10" s="82" t="s">
        <v>13</v>
      </c>
      <c r="H10" s="84">
        <f>C10</f>
        <v>9667.5</v>
      </c>
      <c r="I10" s="84">
        <f>C10-D10</f>
        <v>2303.84</v>
      </c>
      <c r="J10" s="84">
        <f>H10-I10</f>
        <v>7363.66</v>
      </c>
      <c r="K10" s="82" t="s">
        <v>312</v>
      </c>
      <c r="L10" s="82" t="s">
        <v>13</v>
      </c>
      <c r="M10" s="81" t="s">
        <v>11</v>
      </c>
      <c r="N10" s="81" t="s">
        <v>11</v>
      </c>
      <c r="O10" s="82" t="s">
        <v>11</v>
      </c>
      <c r="P10" s="82" t="s">
        <v>11</v>
      </c>
      <c r="Q10" s="82"/>
      <c r="R10" s="86"/>
      <c r="S10" s="86"/>
    </row>
    <row r="11" spans="1:19" s="3" customFormat="1" ht="31.5" x14ac:dyDescent="0.25">
      <c r="A11" s="81" t="s">
        <v>308</v>
      </c>
      <c r="B11" s="82" t="s">
        <v>272</v>
      </c>
      <c r="C11" s="83">
        <v>73617</v>
      </c>
      <c r="D11" s="83">
        <f>C11-7994.92</f>
        <v>65622.080000000002</v>
      </c>
      <c r="E11" s="84">
        <f>79760.4-9305.38</f>
        <v>70455.01999999999</v>
      </c>
      <c r="F11" s="85">
        <v>44598</v>
      </c>
      <c r="G11" s="82" t="s">
        <v>13</v>
      </c>
      <c r="H11" s="84">
        <f t="shared" ref="H11:H12" si="0">C11</f>
        <v>73617</v>
      </c>
      <c r="I11" s="84">
        <f t="shared" ref="I11:I12" si="1">C11-D11</f>
        <v>7994.9199999999983</v>
      </c>
      <c r="J11" s="84">
        <f t="shared" ref="J11:J61" si="2">H11-I11</f>
        <v>65622.080000000002</v>
      </c>
      <c r="K11" s="82" t="s">
        <v>312</v>
      </c>
      <c r="L11" s="82" t="s">
        <v>13</v>
      </c>
      <c r="M11" s="81"/>
      <c r="N11" s="81"/>
      <c r="O11" s="82"/>
      <c r="P11" s="82"/>
      <c r="Q11" s="82"/>
      <c r="R11" s="86"/>
      <c r="S11" s="86"/>
    </row>
    <row r="12" spans="1:19" s="3" customFormat="1" ht="31.5" x14ac:dyDescent="0.25">
      <c r="A12" s="81" t="s">
        <v>308</v>
      </c>
      <c r="B12" s="86" t="s">
        <v>272</v>
      </c>
      <c r="C12" s="83">
        <v>49500</v>
      </c>
      <c r="D12" s="83">
        <f>C12-5375.74</f>
        <v>44124.26</v>
      </c>
      <c r="E12" s="84">
        <f>53630.4-6256.88</f>
        <v>47373.520000000004</v>
      </c>
      <c r="F12" s="87">
        <v>44598</v>
      </c>
      <c r="G12" s="82" t="s">
        <v>13</v>
      </c>
      <c r="H12" s="84">
        <f t="shared" si="0"/>
        <v>49500</v>
      </c>
      <c r="I12" s="84">
        <f t="shared" si="1"/>
        <v>5375.739999999998</v>
      </c>
      <c r="J12" s="84">
        <f t="shared" si="2"/>
        <v>44124.26</v>
      </c>
      <c r="K12" s="82" t="s">
        <v>312</v>
      </c>
      <c r="L12" s="82" t="s">
        <v>13</v>
      </c>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2"/>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2"/>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2"/>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2"/>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2"/>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2"/>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2"/>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2"/>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2"/>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2"/>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2"/>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2"/>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2"/>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2"/>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2"/>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2"/>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2"/>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2"/>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2"/>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2"/>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2"/>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2"/>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2"/>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2"/>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2"/>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2"/>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2"/>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2"/>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2"/>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2"/>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2"/>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2"/>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2"/>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2"/>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2"/>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2"/>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2"/>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2"/>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2"/>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2"/>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2"/>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2"/>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2"/>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2"/>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2"/>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2"/>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2"/>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3">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3"/>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3"/>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3"/>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3"/>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3"/>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3"/>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3"/>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3"/>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3"/>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3"/>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3"/>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3"/>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3"/>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3"/>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3"/>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3"/>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3"/>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3"/>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3"/>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3"/>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3"/>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3"/>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3"/>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3"/>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3"/>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3"/>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3"/>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3"/>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3"/>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3"/>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3"/>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3"/>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3"/>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3"/>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3"/>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3"/>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3"/>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3"/>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3"/>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3"/>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3"/>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3"/>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3"/>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3"/>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3"/>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3"/>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3"/>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3"/>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6" priority="8">
      <formula>$L10="No"</formula>
    </cfRule>
  </conditionalFormatting>
  <conditionalFormatting sqref="M62:Q110">
    <cfRule type="expression" dxfId="5" priority="5">
      <formula>$L62="No"</formula>
    </cfRule>
  </conditionalFormatting>
  <conditionalFormatting sqref="A11">
    <cfRule type="containsText" dxfId="4" priority="3" operator="containsText" text="No Reportable Debt">
      <formula>NOT(ISERROR(SEARCH("No Reportable Debt",A11)))</formula>
    </cfRule>
  </conditionalFormatting>
  <conditionalFormatting sqref="A11">
    <cfRule type="containsText" dxfId="3" priority="2" operator="containsText" text="No Reportable Debt">
      <formula>NOT(ISERROR(SEARCH("No Reportable Debt",A11)))</formula>
    </cfRule>
  </conditionalFormatting>
  <conditionalFormatting sqref="A12">
    <cfRule type="containsText" dxfId="2" priority="1" operator="containsText" text="No Reportable Debt">
      <formula>NOT(ISERROR(SEARCH("No Reportable Debt",A12)))</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1" sqref="B21"/>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Willacy County</v>
      </c>
      <c r="C3" s="1"/>
      <c r="D3" s="1"/>
      <c r="E3" s="1"/>
      <c r="F3" s="1"/>
      <c r="H3" s="1"/>
      <c r="I3" s="1"/>
      <c r="J3" s="1"/>
      <c r="K3" s="1"/>
    </row>
    <row r="4" spans="1:11" x14ac:dyDescent="0.25">
      <c r="A4" s="14" t="s">
        <v>2</v>
      </c>
      <c r="B4" s="75">
        <f>IF(OR('1 - Contact Information'!B7="",'1 - Contact Information'!B7="(select)"),"",'1 - Contact Information'!B7)</f>
        <v>2017</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SUM('2 - Individual Debt Obligations'!C10:C12)</f>
        <v>132784.5</v>
      </c>
    </row>
    <row r="11" spans="1:11" x14ac:dyDescent="0.25">
      <c r="A11" s="58" t="s">
        <v>81</v>
      </c>
      <c r="B11" s="90">
        <f>SUM('2 - Individual Debt Obligations'!D10:D12)</f>
        <v>117110</v>
      </c>
    </row>
    <row r="12" spans="1:11" ht="31.5" x14ac:dyDescent="0.25">
      <c r="A12" s="58" t="s">
        <v>82</v>
      </c>
      <c r="B12" s="90">
        <f>SUM('2 - Individual Debt Obligations'!E10:E12)</f>
        <v>125818.39</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291</v>
      </c>
      <c r="B20" s="91">
        <v>21810</v>
      </c>
    </row>
    <row r="21" spans="1:2" x14ac:dyDescent="0.25">
      <c r="A21" s="57" t="s">
        <v>292</v>
      </c>
      <c r="B21" s="92" t="s">
        <v>310</v>
      </c>
    </row>
    <row r="22" spans="1:2" ht="31.5" customHeight="1" x14ac:dyDescent="0.25">
      <c r="A22" s="57" t="s">
        <v>86</v>
      </c>
      <c r="B22" s="98" t="s">
        <v>272</v>
      </c>
    </row>
    <row r="23" spans="1:2" ht="31.5" x14ac:dyDescent="0.25">
      <c r="A23" s="58" t="s">
        <v>87</v>
      </c>
      <c r="B23" s="97" t="s">
        <v>272</v>
      </c>
    </row>
    <row r="24" spans="1:2" ht="47.25" customHeight="1" x14ac:dyDescent="0.25">
      <c r="A24" s="58" t="s">
        <v>88</v>
      </c>
      <c r="B24" s="97" t="s">
        <v>272</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activeCell="B4" sqref="B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0"/>
  <sheetViews>
    <sheetView topLeftCell="C1" zoomScale="85" zoomScaleNormal="85" workbookViewId="0">
      <selection activeCell="E1" sqref="E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pageSetup scale="41"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zoomScale="85" zoomScaleNormal="85" workbookViewId="0">
      <selection activeCell="C15" sqref="C15"/>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pageSetup scale="42"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Libna Garnica</cp:lastModifiedBy>
  <cp:lastPrinted>2018-06-13T16:47:19Z</cp:lastPrinted>
  <dcterms:created xsi:type="dcterms:W3CDTF">2017-01-13T17:49:37Z</dcterms:created>
  <dcterms:modified xsi:type="dcterms:W3CDTF">2019-03-26T20:54:39Z</dcterms:modified>
</cp:coreProperties>
</file>